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rownlaw.cloudimanage.com/m365/api/v2/customers/12472/libraries/DOCS/wopi/files/DOCS!10092277.1/WOPIServiceId_TP_IMANAGE_CIM/WOPIUserId_-/"/>
    </mc:Choice>
  </mc:AlternateContent>
  <xr:revisionPtr revIDLastSave="0" documentId="8_{BE0E7765-95F7-47F2-98A3-8A6ACA7E86C7}" xr6:coauthVersionLast="47" xr6:coauthVersionMax="47" xr10:uidLastSave="{00000000-0000-0000-0000-000000000000}"/>
  <bookViews>
    <workbookView xWindow="-28920" yWindow="16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expenses'!$A$1:$E$29</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3" l="1"/>
  <c r="D25" i="4"/>
  <c r="C23" i="3"/>
  <c r="C25" i="2"/>
  <c r="C51" i="1"/>
  <c r="C65" i="1"/>
  <c r="C17"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3" i="3" s="1"/>
  <c r="F57" i="13"/>
  <c r="D65" i="1" s="1"/>
  <c r="F56" i="13"/>
  <c r="D51" i="1" s="1"/>
  <c r="F55" i="13"/>
  <c r="D17" i="1" s="1"/>
  <c r="C13" i="13"/>
  <c r="C12" i="13"/>
  <c r="C11" i="13"/>
  <c r="C16" i="13" l="1"/>
  <c r="C17" i="13"/>
  <c r="B5" i="4" l="1"/>
  <c r="B4" i="4"/>
  <c r="B5" i="3"/>
  <c r="B4" i="3"/>
  <c r="B5" i="2"/>
  <c r="B4" i="2"/>
  <c r="B5" i="1"/>
  <c r="B4" i="1"/>
  <c r="C15" i="13" l="1"/>
  <c r="F12" i="13" l="1"/>
  <c r="C25" i="4"/>
  <c r="F11" i="13" s="1"/>
  <c r="F13" i="13" l="1"/>
  <c r="B65" i="1"/>
  <c r="B17" i="13" s="1"/>
  <c r="B51" i="1"/>
  <c r="B17" i="1"/>
  <c r="B15" i="13" s="1"/>
  <c r="B23" i="3" l="1"/>
  <c r="B13" i="13" s="1"/>
  <c r="B25" i="2"/>
  <c r="B12" i="13" s="1"/>
  <c r="B11" i="13" l="1"/>
  <c r="B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<sst xmlns="http://schemas.openxmlformats.org/spreadsheetml/2006/main" count="316" uniqueCount="214">
  <si>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</si>
  <si>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</si>
  <si>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</si>
  <si>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</si>
  <si>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</si>
  <si>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</si>
  <si>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</si>
  <si>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</si>
  <si>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</si>
  <si>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</si>
  <si>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</si>
  <si>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</si>
  <si>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</si>
  <si>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</si>
  <si>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</si>
  <si>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</si>
  <si>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</si>
  <si>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</si>
  <si>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</si>
  <si>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</si>
  <si>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</si>
  <si>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</si>
  <si>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</si>
  <si>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</si>
  <si>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</si>
  <si>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</si>
  <si>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</si>
  <si>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</si>
  <si>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</si>
  <si>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</si>
  <si>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</si>
  <si>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</si>
  <si>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</si>
  <si>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</si>
  <si>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</si>
  <si>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</si>
  <si>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</si>
  <si>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</si>
  <si>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</si>
  <si>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</si>
  <si>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</si>
  <si>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</si>
  <si>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</si>
  <si>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</si>
  <si>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</si>
  <si>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</si>
  <si>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</si>
  <si>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</si>
  <si>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</si>
  <si>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</si>
  <si>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</si>
  <si>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</si>
  <si>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</si>
  <si>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</si>
  <si>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</si>
  <si>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</si>
  <si>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</si>
  <si>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</si>
  <si>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</si>
  <si>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</si>
  <si>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</si>
  <si>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</si>
  <si>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</si>
  <si>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</si>
  <si>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</si>
  <si>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</si>
  <si>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</si>
  <si>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</si>
  <si>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</si>
  <si>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</si>
  <si>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</si>
  <si>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</si>
  <si>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</si>
  <si>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</si>
  <si>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</si>
  <si>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</si>
  <si>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</si>
  <si>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</si>
  <si>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</si>
  <si>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</si>
  <si>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</si>
  <si>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</si>
  <si>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</si>
  <si>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</si>
  <si>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</si>
  <si>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</si>
  <si>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</si>
  <si>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</si>
  <si>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</si>
  <si>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</si>
  <si>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</si>
  <si>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</si>
  <si>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</si>
  <si>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</si>
  <si>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</si>
  <si>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</si>
  <si>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</si>
  <si>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</si>
  <si>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</si>
  <si>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</si>
  <si>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</si>
  <si>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</si>
  <si>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</si>
  <si>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</si>
  <si>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</si>
  <si>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</si>
  <si>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</si>
  <si>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</si>
  <si>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</si>
  <si>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</si>
  <si>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</si>
  <si>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</si>
  <si>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</si>
  <si>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</si>
  <si>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</si>
  <si>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</si>
  <si>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</si>
  <si>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</si>
  <si>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</si>
  <si>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</si>
  <si>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</si>
  <si>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</si>
  <si>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</si>
  <si>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</si>
  <si>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</si>
  <si>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</si>
  <si>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</si>
  <si>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</si>
  <si>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</si>
  <si>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</si>
  <si>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</si>
  <si>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</si>
  <si>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</si>
  <si>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</si>
  <si>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</si>
  <si>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</si>
  <si>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</si>
  <si>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</si>
  <si>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</si>
  <si>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</si>
  <si>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</si>
  <si>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</si>
  <si>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</si>
  <si>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</si>
  <si>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</si>
  <si>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</si>
  <si>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</si>
  <si>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</si>
  <si>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</si>
  <si>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</si>
  <si>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</si>
  <si>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</si>
  <si>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</si>
  <si>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</si>
  <si>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</si>
  <si>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</si>
  <si>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</si>
  <si>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</si>
  <si>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</si>
  <si>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</si>
  <si>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</si>
  <si>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</si>
  <si>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</si>
  <si>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</si>
  <si>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</si>
  <si>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</si>
  <si>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</si>
  <si>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</si>
  <si>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</si>
  <si>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NO INTERNATIONAL TRAVEL TO DISCLOSE</t>
  </si>
  <si>
    <t>NO HOSPITALITY OFFERED TO DISCLOSE</t>
  </si>
  <si>
    <t>Accommodation</t>
  </si>
  <si>
    <t>Auckland</t>
  </si>
  <si>
    <t>Flights</t>
  </si>
  <si>
    <t>Taxis</t>
  </si>
  <si>
    <t>Wellington/Auckland</t>
  </si>
  <si>
    <t>Drafting and meeting time</t>
  </si>
  <si>
    <t>Australian High Commission</t>
  </si>
  <si>
    <t>Personal use</t>
  </si>
  <si>
    <t>Various</t>
  </si>
  <si>
    <t>Jagose - Koru Club membership</t>
  </si>
  <si>
    <t>Jagose - Koha for six Crown Law staff attendance at Poupatate Marae for District Court Swearing In, Solicitor-General speaking on behalf of the Attorney-General</t>
  </si>
  <si>
    <t>Jagose - Specific external communications support to prepare an official address delivered on behalf of the Attorney‑General</t>
  </si>
  <si>
    <t>Jagose - Blunt umbrella, for speaking at their training day</t>
  </si>
  <si>
    <t>Adams - travel between Wellington and Auckland Offices</t>
  </si>
  <si>
    <t>Auckland/Wellington</t>
  </si>
  <si>
    <t>Meal</t>
  </si>
  <si>
    <t>Public transport &amp; airport parking</t>
  </si>
  <si>
    <t xml:space="preserve">Martin - Induction meeting with incoming SG </t>
  </si>
  <si>
    <t>Wellington</t>
  </si>
  <si>
    <t>WLG/AKL/WLG</t>
  </si>
  <si>
    <t>WLG/AKL</t>
  </si>
  <si>
    <t>AKL/WLG</t>
  </si>
  <si>
    <t>Adams - travel to work at Auckland Office</t>
  </si>
  <si>
    <t>Adams - Attendance at Malarao AJ swearing in ceremony in Auckland, travel back to work at Wellington Office</t>
  </si>
  <si>
    <t>Jagose - Consultation with NZ Law Society and NZ Bar Association on 2025 King's Counsel Appointment Round, visit Crown Law's Auckland Office</t>
  </si>
  <si>
    <t>Jagose - Attendance at King's Counsel swearing in ceremony, visit to Crown Law's Auckland Office</t>
  </si>
  <si>
    <t>Jagose - Speaking at Swearing In of High Court Judge on behalf of Attorney-General, visit Crown Law's Auckland Office</t>
  </si>
  <si>
    <t>Martin - Attendance at King's Counsel swearing in ceremony for incoming SG, visit Crown Law's Auckland Office</t>
  </si>
  <si>
    <t>Adams - Taxi from Wellington Office to the Airport</t>
  </si>
  <si>
    <t>Adams - Taxi from Wellington Office to The Terrace for Judith Collins welcome to Law Commission</t>
  </si>
  <si>
    <t>Crown Law Office</t>
  </si>
  <si>
    <t>Jagose - NZ Law Society membership and practicing certificate</t>
  </si>
  <si>
    <t>Jagose - Work mobile phone charges</t>
  </si>
  <si>
    <t>Martin - Work mobile phone charges</t>
  </si>
  <si>
    <t>Adams - Work mobile phone charges</t>
  </si>
  <si>
    <t>Membership for 8 months Jul 25 - Feb 26</t>
  </si>
  <si>
    <t>Work mobile phone charges for 8 months Jul 25 - Feb 26</t>
  </si>
  <si>
    <t>Work mobile phone charges for 2 months Mar - Apr 26</t>
  </si>
  <si>
    <t>Work mobile phone charges for 2 months May- Jun 26</t>
  </si>
  <si>
    <t>Una Jagose KC (SG to 28 Feb 26)/ Aaron Martin (Acting SG 1 Mar-10 May 26) / Anna Adams KC (SG from 11 May 26)</t>
  </si>
  <si>
    <t>Adams - Return taxi with SFO CE - PSLT Trentham, airport SFO CE, Wgtn Anna</t>
  </si>
  <si>
    <t>Chief Financial Officer</t>
  </si>
  <si>
    <t>Jagose - Farewell gifts and professional hospitality received in connection with departure from the Solicitor‑General role, including engagement with senior judiciary (Disclosed for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</si>
</sst>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u/>
      <sz val="12"/>
      <color theme="1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0" fillId="12" borderId="0" xfId="0" applyFill="1" applyProtection="1">
      <protection locked="0"/>
    </xf>
    <xf numFmtId="0" fontId="0" fillId="0" borderId="0" xfId="0" applyAlignment="1" applyProtection="1">
      <alignment vertical="center"/>
      <protection locked="0"/>
    </xf>
    <xf numFmtId="0" fontId="39" fillId="0" borderId="0" xfId="1" applyFont="1" applyFill="1" applyAlignment="1">
      <alignment wrapText="1"/>
    </xf>
    <xf numFmtId="0" fontId="11"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80" zoomScaleNormal="80" workbookViewId="0">
      <selection activeCell="B3" sqref="B3"/>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4" t="s">
        <v>1</v>
      </c>
      <c r="B2" s="129"/>
    </row>
    <row r="3" spans="1:2" ht="33" customHeight="1" x14ac:dyDescent="0.35">
      <c r="A3" s="133" t="s">
        <v>168</v>
      </c>
    </row>
    <row r="4" spans="1:2" ht="23.25" customHeight="1" x14ac:dyDescent="0.3">
      <c r="A4" s="127"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8"/>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9" sqref="G9"/>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8" t="s">
        <v>47</v>
      </c>
      <c r="B1" s="138"/>
      <c r="C1" s="138"/>
      <c r="D1" s="138"/>
      <c r="E1" s="138"/>
      <c r="F1" s="138"/>
      <c r="G1" s="17"/>
      <c r="H1" s="17"/>
      <c r="I1" s="17"/>
      <c r="J1" s="17"/>
      <c r="K1" s="17"/>
    </row>
    <row r="2" spans="1:11" ht="21" customHeight="1" x14ac:dyDescent="0.25">
      <c r="A2" s="3" t="s">
        <v>48</v>
      </c>
      <c r="B2" s="139" t="s">
        <v>201</v>
      </c>
      <c r="C2" s="139"/>
      <c r="D2" s="139"/>
      <c r="E2" s="139"/>
      <c r="F2" s="139"/>
      <c r="G2" s="17"/>
      <c r="H2" s="17"/>
      <c r="I2" s="17"/>
      <c r="J2" s="17"/>
      <c r="K2" s="17"/>
    </row>
    <row r="3" spans="1:11" ht="15.5" x14ac:dyDescent="0.25">
      <c r="A3" s="3" t="s">
        <v>49</v>
      </c>
      <c r="B3" s="139" t="s">
        <v>210</v>
      </c>
      <c r="C3" s="139"/>
      <c r="D3" s="139"/>
      <c r="E3" s="139"/>
      <c r="F3" s="139"/>
      <c r="G3" s="17"/>
      <c r="H3" s="17"/>
      <c r="I3" s="17"/>
      <c r="J3" s="17"/>
      <c r="K3" s="17"/>
    </row>
    <row r="4" spans="1:11" ht="21" customHeight="1" x14ac:dyDescent="0.25">
      <c r="A4" s="3" t="s">
        <v>50</v>
      </c>
      <c r="B4" s="140">
        <v>45839</v>
      </c>
      <c r="C4" s="140"/>
      <c r="D4" s="140"/>
      <c r="E4" s="140"/>
      <c r="F4" s="140"/>
      <c r="G4" s="17"/>
      <c r="H4" s="17"/>
      <c r="I4" s="17"/>
      <c r="J4" s="17"/>
      <c r="K4" s="17"/>
    </row>
    <row r="5" spans="1:11" ht="21" customHeight="1" x14ac:dyDescent="0.25">
      <c r="A5" s="3" t="s">
        <v>51</v>
      </c>
      <c r="B5" s="140">
        <v>46203</v>
      </c>
      <c r="C5" s="140"/>
      <c r="D5" s="140"/>
      <c r="E5" s="140"/>
      <c r="F5" s="140"/>
      <c r="G5" s="17"/>
      <c r="H5" s="17"/>
      <c r="I5" s="17"/>
      <c r="J5" s="17"/>
      <c r="K5" s="17"/>
    </row>
    <row r="6" spans="1:11" ht="21" customHeight="1" x14ac:dyDescent="0.25">
      <c r="A6" s="3" t="s">
        <v>52</v>
      </c>
      <c r="B6" s="137" t="str">
        <f>IF(AND(Travel!B7&lt;&gt;A30,Hospitality!B7&lt;&gt;A30,'All other expenses'!B7&lt;&gt;A30,'Gifts and benefits'!B7&lt;&gt;A30),A31,IF(AND(Travel!B7=A30,Hospitality!B7=A30,'All other expenses'!B7=A30,'Gifts and benefits'!B7=A30),A33,A32))</f>
        <v>Some data and totals have not yet been checked and confirmed</v>
      </c>
      <c r="C6" s="137"/>
      <c r="D6" s="137"/>
      <c r="E6" s="137"/>
      <c r="F6" s="137"/>
      <c r="G6" s="23"/>
      <c r="H6" s="17"/>
      <c r="I6" s="17"/>
      <c r="J6" s="17"/>
      <c r="K6" s="17"/>
    </row>
    <row r="7" spans="1:11" ht="31" x14ac:dyDescent="0.25">
      <c r="A7" s="3" t="s">
        <v>53</v>
      </c>
      <c r="B7" s="136" t="s">
        <v>86</v>
      </c>
      <c r="C7" s="136"/>
      <c r="D7" s="136"/>
      <c r="E7" s="136"/>
      <c r="F7" s="136"/>
      <c r="G7" s="23"/>
      <c r="H7" s="17"/>
      <c r="I7" s="17"/>
      <c r="J7" s="17"/>
      <c r="K7" s="17"/>
    </row>
    <row r="8" spans="1:11" ht="25.5" customHeight="1" x14ac:dyDescent="0.25">
      <c r="A8" s="3" t="s">
        <v>55</v>
      </c>
      <c r="B8" s="136" t="s">
        <v>212</v>
      </c>
      <c r="C8" s="136"/>
      <c r="D8" s="136"/>
      <c r="E8" s="136"/>
      <c r="F8" s="136"/>
      <c r="G8" s="23"/>
      <c r="H8" s="17"/>
      <c r="I8" s="17"/>
      <c r="J8" s="17"/>
      <c r="K8" s="17"/>
    </row>
    <row r="9" spans="1:11" ht="66.75" customHeight="1" x14ac:dyDescent="0.25">
      <c r="A9" s="135" t="s">
        <v>57</v>
      </c>
      <c r="B9" s="135"/>
      <c r="C9" s="135"/>
      <c r="D9" s="135"/>
      <c r="E9" s="135"/>
      <c r="F9" s="135"/>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4817.6200000000008</v>
      </c>
      <c r="C11" s="65" t="str">
        <f>IF(Travel!B6="",A34,Travel!B6)</f>
        <v>Figures exclude GST</v>
      </c>
      <c r="D11" s="6"/>
      <c r="E11" s="8" t="s">
        <v>63</v>
      </c>
      <c r="F11" s="33">
        <f>'Gifts and benefits'!C25</f>
        <v>2</v>
      </c>
      <c r="G11" s="29"/>
      <c r="H11" s="29"/>
      <c r="I11" s="29"/>
      <c r="J11" s="29"/>
      <c r="K11" s="29"/>
    </row>
    <row r="12" spans="1:11" ht="27.75" customHeight="1" x14ac:dyDescent="0.35">
      <c r="A12" s="8" t="s">
        <v>24</v>
      </c>
      <c r="B12" s="58">
        <f>Hospitality!B25</f>
        <v>0</v>
      </c>
      <c r="C12" s="65" t="str">
        <f>IF(Hospitality!B6="",A34,Hospitality!B6)</f>
        <v>Not yet indicated</v>
      </c>
      <c r="D12" s="6"/>
      <c r="E12" s="8" t="s">
        <v>64</v>
      </c>
      <c r="F12" s="33">
        <f>'Gifts and benefits'!C26</f>
        <v>2</v>
      </c>
      <c r="G12" s="29"/>
      <c r="H12" s="29"/>
      <c r="I12" s="29"/>
      <c r="J12" s="29"/>
      <c r="K12" s="29"/>
    </row>
    <row r="13" spans="1:11" ht="27.75" customHeight="1" x14ac:dyDescent="0.25">
      <c r="A13" s="8" t="s">
        <v>65</v>
      </c>
      <c r="B13" s="58">
        <f>'All other expenses'!B23</f>
        <v>3604.4699999999993</v>
      </c>
      <c r="C13" s="65" t="str">
        <f>IF('All other expenses'!B6="",A34,'All other expenses'!B6)</f>
        <v>Figures exclude GST</v>
      </c>
      <c r="D13" s="6"/>
      <c r="E13" s="8" t="s">
        <v>66</v>
      </c>
      <c r="F13" s="33">
        <f>'Gifts and benefits'!C27</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Travel!B17</f>
        <v>0</v>
      </c>
      <c r="C15" s="67" t="str">
        <f>C11</f>
        <v>Figures exclude GST</v>
      </c>
      <c r="D15" s="6"/>
      <c r="E15" s="6"/>
      <c r="F15" s="35"/>
      <c r="G15" s="17"/>
      <c r="H15" s="17"/>
      <c r="I15" s="17"/>
      <c r="J15" s="17"/>
      <c r="K15" s="17"/>
    </row>
    <row r="16" spans="1:11" ht="27.75" customHeight="1" x14ac:dyDescent="0.25">
      <c r="A16" s="9" t="s">
        <v>68</v>
      </c>
      <c r="B16" s="60">
        <f>Travel!B51</f>
        <v>4541.0200000000004</v>
      </c>
      <c r="C16" s="67" t="str">
        <f>C11</f>
        <v>Figures exclude GST</v>
      </c>
      <c r="D16" s="36"/>
      <c r="E16" s="6"/>
      <c r="F16" s="37"/>
      <c r="G16" s="17"/>
      <c r="H16" s="17"/>
      <c r="I16" s="17"/>
      <c r="J16" s="17"/>
      <c r="K16" s="17"/>
    </row>
    <row r="17" spans="1:11" ht="27.75" customHeight="1" x14ac:dyDescent="0.25">
      <c r="A17" s="9" t="s">
        <v>69</v>
      </c>
      <c r="B17" s="60">
        <f>Travel!B65</f>
        <v>276.60000000000002</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COUNT(Travel!B12:B16)</f>
        <v>0</v>
      </c>
      <c r="C55" s="74"/>
      <c r="D55" s="74">
        <f>COUNTIF(Travel!D12:D16,"*")</f>
        <v>0</v>
      </c>
      <c r="E55" s="75"/>
      <c r="F55" s="75" t="b">
        <f>MIN(B55,D55)=MAX(B55,D55)</f>
        <v>1</v>
      </c>
      <c r="G55" s="17"/>
      <c r="H55" s="17"/>
      <c r="I55" s="17"/>
      <c r="J55" s="17"/>
      <c r="K55" s="17"/>
    </row>
    <row r="56" spans="1:11" ht="13" hidden="1" x14ac:dyDescent="0.25">
      <c r="A56" s="82" t="s">
        <v>102</v>
      </c>
      <c r="B56" s="74">
        <f>COUNT(Travel!B21:B50)</f>
        <v>19</v>
      </c>
      <c r="C56" s="74"/>
      <c r="D56" s="74">
        <f>COUNTIF(Travel!D21:D50,"*")</f>
        <v>19</v>
      </c>
      <c r="E56" s="75"/>
      <c r="F56" s="75" t="b">
        <f>MIN(B56,D56)=MAX(B56,D56)</f>
        <v>1</v>
      </c>
    </row>
    <row r="57" spans="1:11" ht="13" hidden="1" x14ac:dyDescent="0.3">
      <c r="A57" s="83"/>
      <c r="B57" s="74">
        <f>COUNT(Travel!B55:B64)</f>
        <v>3</v>
      </c>
      <c r="C57" s="74"/>
      <c r="D57" s="74">
        <f>COUNTIF(Travel!D55:D64,"*")</f>
        <v>3</v>
      </c>
      <c r="E57" s="75"/>
      <c r="F57" s="75" t="b">
        <f>MIN(B57,D57)=MAX(B57,D57)</f>
        <v>1</v>
      </c>
    </row>
    <row r="58" spans="1:11" ht="13" hidden="1" x14ac:dyDescent="0.3">
      <c r="A58" s="84" t="s">
        <v>103</v>
      </c>
      <c r="B58" s="76">
        <f>COUNT(Hospitality!B11:B24)</f>
        <v>0</v>
      </c>
      <c r="C58" s="76"/>
      <c r="D58" s="76">
        <f>COUNTIF(Hospitality!D11:D24,"*")</f>
        <v>0</v>
      </c>
      <c r="E58" s="77"/>
      <c r="F58" s="77" t="b">
        <f>MIN(B58,D58)=MAX(B58,D58)</f>
        <v>1</v>
      </c>
    </row>
    <row r="59" spans="1:11" ht="13" hidden="1" x14ac:dyDescent="0.3">
      <c r="A59" s="85" t="s">
        <v>104</v>
      </c>
      <c r="B59" s="75">
        <f>COUNT('All other expenses'!B11:B22)</f>
        <v>7</v>
      </c>
      <c r="C59" s="75"/>
      <c r="D59" s="75">
        <f>COUNTIF('All other expenses'!D11:D22,"*")</f>
        <v>6</v>
      </c>
      <c r="E59" s="75"/>
      <c r="F59" s="75" t="b">
        <f>MIN(B59,D59)=MAX(B59,D59)</f>
        <v>0</v>
      </c>
    </row>
    <row r="60" spans="1:11" ht="13" hidden="1" x14ac:dyDescent="0.3">
      <c r="A60" s="84" t="s">
        <v>105</v>
      </c>
      <c r="B60" s="76">
        <f>COUNTIF('Gifts and benefits'!B11:B24,"*")</f>
        <v>2</v>
      </c>
      <c r="C60" s="76">
        <f>COUNTIF('Gifts and benefits'!C11:C24,"*")</f>
        <v>2</v>
      </c>
      <c r="D60" s="76"/>
      <c r="E60" s="76">
        <f>COUNTA('Gifts and benefits'!E11:E24)</f>
        <v>2</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8"/>
  <sheetViews>
    <sheetView zoomScale="90" zoomScaleNormal="90" workbookViewId="0">
      <selection activeCell="C25" sqref="C25"/>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3" t="s">
        <v>106</v>
      </c>
      <c r="B1" s="143"/>
      <c r="C1" s="143"/>
      <c r="D1" s="143"/>
      <c r="E1" s="143"/>
      <c r="F1" s="17"/>
    </row>
    <row r="2" spans="1:6" ht="21" customHeight="1" x14ac:dyDescent="0.25">
      <c r="A2" s="3" t="s">
        <v>107</v>
      </c>
      <c r="B2" s="141" t="str">
        <f>'Summary and sign-off'!B2:F2</f>
        <v>Crown Law Office</v>
      </c>
      <c r="C2" s="141"/>
      <c r="D2" s="141"/>
      <c r="E2" s="141"/>
      <c r="F2" s="17"/>
    </row>
    <row r="3" spans="1:6" ht="31" x14ac:dyDescent="0.25">
      <c r="A3" s="3" t="s">
        <v>108</v>
      </c>
      <c r="B3" s="141" t="str">
        <f>'Summary and sign-off'!B3:F3</f>
        <v>Una Jagose KC (SG to 28 Feb 26)/ Aaron Martin (Acting SG 1 Mar-10 May 26) / Anna Adams KC (SG from 11 May 26)</v>
      </c>
      <c r="C3" s="141"/>
      <c r="D3" s="141"/>
      <c r="E3" s="141"/>
      <c r="F3" s="17"/>
    </row>
    <row r="4" spans="1:6" ht="21" customHeight="1" x14ac:dyDescent="0.25">
      <c r="A4" s="3" t="s">
        <v>109</v>
      </c>
      <c r="B4" s="141">
        <f>'Summary and sign-off'!B4:F4</f>
        <v>45839</v>
      </c>
      <c r="C4" s="141"/>
      <c r="D4" s="141"/>
      <c r="E4" s="141"/>
      <c r="F4" s="17"/>
    </row>
    <row r="5" spans="1:6" ht="21" customHeight="1" x14ac:dyDescent="0.25">
      <c r="A5" s="3" t="s">
        <v>110</v>
      </c>
      <c r="B5" s="141">
        <f>'Summary and sign-off'!B5:F5</f>
        <v>46203</v>
      </c>
      <c r="C5" s="141"/>
      <c r="D5" s="141"/>
      <c r="E5" s="141"/>
      <c r="F5" s="17"/>
    </row>
    <row r="6" spans="1:6" ht="21" customHeight="1" x14ac:dyDescent="0.25">
      <c r="A6" s="3" t="s">
        <v>111</v>
      </c>
      <c r="B6" s="136" t="s">
        <v>78</v>
      </c>
      <c r="C6" s="136"/>
      <c r="D6" s="136"/>
      <c r="E6" s="136"/>
      <c r="F6" s="17"/>
    </row>
    <row r="7" spans="1:6" ht="21" customHeight="1" x14ac:dyDescent="0.25">
      <c r="A7" s="3" t="s">
        <v>52</v>
      </c>
      <c r="B7" s="136" t="s">
        <v>80</v>
      </c>
      <c r="C7" s="136"/>
      <c r="D7" s="136"/>
      <c r="E7" s="136"/>
      <c r="F7" s="17"/>
    </row>
    <row r="8" spans="1:6" ht="36" customHeight="1" x14ac:dyDescent="0.3">
      <c r="A8" s="145" t="s">
        <v>112</v>
      </c>
      <c r="B8" s="146"/>
      <c r="C8" s="146"/>
      <c r="D8" s="146"/>
      <c r="E8" s="146"/>
      <c r="F8" s="19"/>
    </row>
    <row r="9" spans="1:6" ht="36" customHeight="1" x14ac:dyDescent="0.3">
      <c r="A9" s="147" t="s">
        <v>113</v>
      </c>
      <c r="B9" s="148"/>
      <c r="C9" s="148"/>
      <c r="D9" s="148"/>
      <c r="E9" s="148"/>
      <c r="F9" s="19"/>
    </row>
    <row r="10" spans="1:6" ht="24.75" customHeight="1" x14ac:dyDescent="0.35">
      <c r="A10" s="144" t="s">
        <v>114</v>
      </c>
      <c r="B10" s="149"/>
      <c r="C10" s="144"/>
      <c r="D10" s="144"/>
      <c r="E10" s="144"/>
      <c r="F10" s="29"/>
    </row>
    <row r="11" spans="1:6" ht="28.5" customHeight="1" x14ac:dyDescent="0.25">
      <c r="A11" s="24" t="s">
        <v>115</v>
      </c>
      <c r="B11" s="24" t="s">
        <v>116</v>
      </c>
      <c r="C11" s="24" t="s">
        <v>117</v>
      </c>
      <c r="D11" s="24" t="s">
        <v>118</v>
      </c>
      <c r="E11" s="24" t="s">
        <v>119</v>
      </c>
      <c r="F11" s="30"/>
    </row>
    <row r="12" spans="1:6" s="2" customFormat="1" x14ac:dyDescent="0.25">
      <c r="A12" s="115"/>
      <c r="B12" s="116"/>
      <c r="C12" s="117" t="s">
        <v>169</v>
      </c>
      <c r="D12" s="117"/>
      <c r="E12" s="118"/>
      <c r="F12" s="1"/>
    </row>
    <row r="13" spans="1:6" s="2" customFormat="1" x14ac:dyDescent="0.25">
      <c r="A13" s="115"/>
      <c r="B13" s="116"/>
      <c r="C13" s="117"/>
      <c r="D13" s="117"/>
      <c r="E13" s="118"/>
      <c r="F13" s="1"/>
    </row>
    <row r="14" spans="1:6" s="2" customFormat="1" x14ac:dyDescent="0.25">
      <c r="A14" s="115"/>
      <c r="B14" s="116"/>
      <c r="C14" s="117"/>
      <c r="D14" s="117"/>
      <c r="E14" s="118"/>
      <c r="F14" s="1"/>
    </row>
    <row r="15" spans="1:6" s="2" customFormat="1" x14ac:dyDescent="0.25">
      <c r="A15" s="119"/>
      <c r="B15" s="116"/>
      <c r="C15" s="117"/>
      <c r="D15" s="117"/>
      <c r="E15" s="118"/>
      <c r="F15" s="1"/>
    </row>
    <row r="16" spans="1:6" s="2" customFormat="1" hidden="1" x14ac:dyDescent="0.25">
      <c r="A16" s="102"/>
      <c r="B16" s="103"/>
      <c r="C16" s="104"/>
      <c r="D16" s="104"/>
      <c r="E16" s="105"/>
      <c r="F16" s="1"/>
    </row>
    <row r="17" spans="1:6" ht="19.5" customHeight="1" x14ac:dyDescent="0.25">
      <c r="A17" s="70" t="s">
        <v>120</v>
      </c>
      <c r="B17" s="71">
        <f>SUM(B12:B16)</f>
        <v>0</v>
      </c>
      <c r="C17" s="126" t="str">
        <f>IF(SUBTOTAL(3,B12:B16)=SUBTOTAL(103,B12:B16),'Summary and sign-off'!$A$48,'Summary and sign-off'!$A$49)</f>
        <v>Check - there are no hidden rows with data</v>
      </c>
      <c r="D17" s="142" t="str">
        <f>IF('Summary and sign-off'!F55='Summary and sign-off'!F54,'Summary and sign-off'!A51,'Summary and sign-off'!A50)</f>
        <v>Check - each entry provides sufficient information</v>
      </c>
      <c r="E17" s="142"/>
      <c r="F17" s="17"/>
    </row>
    <row r="18" spans="1:6" ht="10.5" customHeight="1" x14ac:dyDescent="0.3">
      <c r="A18" s="17"/>
      <c r="B18" s="19"/>
      <c r="C18" s="17"/>
      <c r="D18" s="17"/>
      <c r="E18" s="17"/>
      <c r="F18" s="17"/>
    </row>
    <row r="19" spans="1:6" ht="24.75" customHeight="1" x14ac:dyDescent="0.35">
      <c r="A19" s="144" t="s">
        <v>121</v>
      </c>
      <c r="B19" s="144"/>
      <c r="C19" s="144"/>
      <c r="D19" s="144"/>
      <c r="E19" s="144"/>
      <c r="F19" s="29"/>
    </row>
    <row r="20" spans="1:6" ht="32.5" customHeight="1" x14ac:dyDescent="0.25">
      <c r="A20" s="24" t="s">
        <v>115</v>
      </c>
      <c r="B20" s="24" t="s">
        <v>59</v>
      </c>
      <c r="C20" s="24" t="s">
        <v>122</v>
      </c>
      <c r="D20" s="24" t="s">
        <v>118</v>
      </c>
      <c r="E20" s="24" t="s">
        <v>119</v>
      </c>
      <c r="F20" s="30"/>
    </row>
    <row r="21" spans="1:6" s="2" customFormat="1" ht="25" x14ac:dyDescent="0.25">
      <c r="A21" s="115">
        <v>45880</v>
      </c>
      <c r="B21" s="116">
        <v>216.47</v>
      </c>
      <c r="C21" s="117" t="s">
        <v>195</v>
      </c>
      <c r="D21" s="117" t="s">
        <v>171</v>
      </c>
      <c r="E21" s="118" t="s">
        <v>172</v>
      </c>
      <c r="F21" s="1"/>
    </row>
    <row r="22" spans="1:6" s="2" customFormat="1" ht="25" x14ac:dyDescent="0.25">
      <c r="A22" s="115"/>
      <c r="B22" s="116">
        <v>437.23</v>
      </c>
      <c r="C22" s="117" t="s">
        <v>195</v>
      </c>
      <c r="D22" s="117" t="s">
        <v>173</v>
      </c>
      <c r="E22" s="118" t="s">
        <v>175</v>
      </c>
      <c r="F22" s="1"/>
    </row>
    <row r="23" spans="1:6" s="2" customFormat="1" ht="25" x14ac:dyDescent="0.25">
      <c r="A23" s="115"/>
      <c r="B23" s="116">
        <v>128.91999999999999</v>
      </c>
      <c r="C23" s="117" t="s">
        <v>195</v>
      </c>
      <c r="D23" s="117" t="s">
        <v>174</v>
      </c>
      <c r="E23" s="118" t="s">
        <v>175</v>
      </c>
      <c r="F23" s="1"/>
    </row>
    <row r="24" spans="1:6" s="2" customFormat="1" x14ac:dyDescent="0.25">
      <c r="A24" s="115"/>
      <c r="B24" s="116"/>
      <c r="C24" s="117"/>
      <c r="D24" s="117"/>
      <c r="E24" s="118"/>
      <c r="F24" s="1"/>
    </row>
    <row r="25" spans="1:6" s="2" customFormat="1" ht="25" x14ac:dyDescent="0.25">
      <c r="A25" s="115">
        <v>45960</v>
      </c>
      <c r="B25" s="116">
        <v>768.71</v>
      </c>
      <c r="C25" s="117" t="s">
        <v>196</v>
      </c>
      <c r="D25" s="117" t="s">
        <v>173</v>
      </c>
      <c r="E25" s="118" t="s">
        <v>175</v>
      </c>
      <c r="F25" s="1"/>
    </row>
    <row r="26" spans="1:6" s="2" customFormat="1" ht="25" x14ac:dyDescent="0.25">
      <c r="A26" s="115"/>
      <c r="B26" s="116">
        <v>281.24</v>
      </c>
      <c r="C26" s="117" t="s">
        <v>196</v>
      </c>
      <c r="D26" s="117" t="s">
        <v>174</v>
      </c>
      <c r="E26" s="118" t="s">
        <v>175</v>
      </c>
      <c r="F26" s="1"/>
    </row>
    <row r="27" spans="1:6" s="2" customFormat="1" x14ac:dyDescent="0.25">
      <c r="A27" s="115"/>
      <c r="B27" s="116"/>
      <c r="C27" s="117"/>
      <c r="D27" s="117"/>
      <c r="E27" s="118"/>
      <c r="F27" s="1"/>
    </row>
    <row r="28" spans="1:6" s="2" customFormat="1" ht="25" x14ac:dyDescent="0.25">
      <c r="A28" s="115">
        <v>46066</v>
      </c>
      <c r="B28" s="116">
        <v>274.52</v>
      </c>
      <c r="C28" s="117" t="s">
        <v>197</v>
      </c>
      <c r="D28" s="117" t="s">
        <v>173</v>
      </c>
      <c r="E28" s="118" t="s">
        <v>175</v>
      </c>
      <c r="F28" s="1"/>
    </row>
    <row r="29" spans="1:6" s="2" customFormat="1" x14ac:dyDescent="0.25">
      <c r="A29" s="115"/>
      <c r="B29" s="116"/>
      <c r="C29" s="117"/>
      <c r="D29" s="117"/>
      <c r="E29" s="118"/>
      <c r="F29" s="1"/>
    </row>
    <row r="30" spans="1:6" s="2" customFormat="1" x14ac:dyDescent="0.25">
      <c r="A30" s="115">
        <v>46106</v>
      </c>
      <c r="B30" s="116">
        <v>191.57</v>
      </c>
      <c r="C30" s="117" t="s">
        <v>188</v>
      </c>
      <c r="D30" s="117" t="s">
        <v>173</v>
      </c>
      <c r="E30" s="118" t="s">
        <v>175</v>
      </c>
      <c r="F30" s="1"/>
    </row>
    <row r="31" spans="1:6" s="2" customFormat="1" x14ac:dyDescent="0.25">
      <c r="A31" s="115"/>
      <c r="B31" s="116">
        <v>48.69</v>
      </c>
      <c r="C31" s="117" t="s">
        <v>188</v>
      </c>
      <c r="D31" s="117" t="s">
        <v>187</v>
      </c>
      <c r="E31" s="118" t="s">
        <v>185</v>
      </c>
      <c r="F31" s="1"/>
    </row>
    <row r="32" spans="1:6" s="2" customFormat="1" x14ac:dyDescent="0.25">
      <c r="A32" s="115"/>
      <c r="B32" s="116">
        <v>16.52</v>
      </c>
      <c r="C32" s="117" t="s">
        <v>188</v>
      </c>
      <c r="D32" s="117" t="s">
        <v>186</v>
      </c>
      <c r="E32" s="118" t="s">
        <v>172</v>
      </c>
      <c r="F32" s="1"/>
    </row>
    <row r="33" spans="1:6" s="2" customFormat="1" x14ac:dyDescent="0.25">
      <c r="A33" s="115"/>
      <c r="B33" s="116"/>
      <c r="C33" s="117"/>
      <c r="D33" s="117"/>
      <c r="E33" s="118"/>
      <c r="F33" s="1"/>
    </row>
    <row r="34" spans="1:6" s="2" customFormat="1" ht="25" x14ac:dyDescent="0.25">
      <c r="A34" s="115">
        <v>46143</v>
      </c>
      <c r="B34" s="116">
        <v>409.39</v>
      </c>
      <c r="C34" s="117" t="s">
        <v>198</v>
      </c>
      <c r="D34" s="117" t="s">
        <v>173</v>
      </c>
      <c r="E34" s="118" t="s">
        <v>175</v>
      </c>
      <c r="F34" s="1"/>
    </row>
    <row r="35" spans="1:6" s="2" customFormat="1" ht="25" x14ac:dyDescent="0.25">
      <c r="A35" s="115"/>
      <c r="B35" s="116">
        <v>126</v>
      </c>
      <c r="C35" s="117" t="s">
        <v>198</v>
      </c>
      <c r="D35" s="117" t="s">
        <v>187</v>
      </c>
      <c r="E35" s="118" t="s">
        <v>175</v>
      </c>
      <c r="F35" s="1"/>
    </row>
    <row r="36" spans="1:6" s="2" customFormat="1" ht="25" x14ac:dyDescent="0.25">
      <c r="A36" s="115"/>
      <c r="B36" s="116">
        <v>16.43</v>
      </c>
      <c r="C36" s="117" t="s">
        <v>198</v>
      </c>
      <c r="D36" s="117" t="s">
        <v>186</v>
      </c>
      <c r="E36" s="118" t="s">
        <v>172</v>
      </c>
      <c r="F36" s="1"/>
    </row>
    <row r="37" spans="1:6" s="2" customFormat="1" x14ac:dyDescent="0.25">
      <c r="A37" s="115"/>
      <c r="B37" s="116"/>
      <c r="C37" s="117"/>
      <c r="D37" s="117"/>
      <c r="E37" s="118"/>
      <c r="F37" s="1"/>
    </row>
    <row r="38" spans="1:6" s="2" customFormat="1" x14ac:dyDescent="0.25">
      <c r="A38" s="115">
        <v>46163</v>
      </c>
      <c r="B38" s="116">
        <v>413.61</v>
      </c>
      <c r="C38" s="117" t="s">
        <v>184</v>
      </c>
      <c r="D38" s="117" t="s">
        <v>173</v>
      </c>
      <c r="E38" s="118" t="s">
        <v>190</v>
      </c>
      <c r="F38" s="1"/>
    </row>
    <row r="39" spans="1:6" s="2" customFormat="1" x14ac:dyDescent="0.25">
      <c r="A39" s="115"/>
      <c r="B39" s="116"/>
      <c r="C39" s="117"/>
      <c r="D39" s="117"/>
      <c r="E39" s="118"/>
      <c r="F39" s="1"/>
    </row>
    <row r="40" spans="1:6" s="2" customFormat="1" x14ac:dyDescent="0.25">
      <c r="A40" s="115">
        <v>46177</v>
      </c>
      <c r="B40" s="116">
        <v>412.77</v>
      </c>
      <c r="C40" s="117" t="s">
        <v>193</v>
      </c>
      <c r="D40" s="117" t="s">
        <v>173</v>
      </c>
      <c r="E40" s="118" t="s">
        <v>191</v>
      </c>
      <c r="F40" s="1"/>
    </row>
    <row r="41" spans="1:6" s="2" customFormat="1" x14ac:dyDescent="0.25">
      <c r="A41" s="115"/>
      <c r="B41" s="116">
        <v>47.33</v>
      </c>
      <c r="C41" s="117" t="s">
        <v>193</v>
      </c>
      <c r="D41" s="117" t="s">
        <v>174</v>
      </c>
      <c r="E41" s="118" t="s">
        <v>189</v>
      </c>
      <c r="F41" s="1"/>
    </row>
    <row r="42" spans="1:6" s="2" customFormat="1" x14ac:dyDescent="0.25">
      <c r="A42" s="115"/>
      <c r="B42" s="116"/>
      <c r="C42" s="117"/>
      <c r="D42" s="117"/>
      <c r="E42" s="118"/>
      <c r="F42" s="1"/>
    </row>
    <row r="43" spans="1:6" s="2" customFormat="1" ht="25" x14ac:dyDescent="0.25">
      <c r="A43" s="115">
        <v>46183</v>
      </c>
      <c r="B43" s="116">
        <v>144.54</v>
      </c>
      <c r="C43" s="117" t="s">
        <v>194</v>
      </c>
      <c r="D43" s="117" t="s">
        <v>173</v>
      </c>
      <c r="E43" s="118" t="s">
        <v>192</v>
      </c>
      <c r="F43" s="1"/>
    </row>
    <row r="44" spans="1:6" s="2" customFormat="1" ht="25" x14ac:dyDescent="0.25">
      <c r="A44" s="115"/>
      <c r="B44" s="116">
        <v>65.22</v>
      </c>
      <c r="C44" s="117" t="s">
        <v>194</v>
      </c>
      <c r="D44" s="117" t="s">
        <v>174</v>
      </c>
      <c r="E44" s="118" t="s">
        <v>172</v>
      </c>
      <c r="F44" s="1"/>
    </row>
    <row r="45" spans="1:6" s="2" customFormat="1" x14ac:dyDescent="0.25">
      <c r="A45" s="115"/>
      <c r="B45" s="116"/>
      <c r="C45" s="117"/>
      <c r="D45" s="117"/>
      <c r="E45" s="118"/>
      <c r="F45" s="1"/>
    </row>
    <row r="46" spans="1:6" s="2" customFormat="1" x14ac:dyDescent="0.25">
      <c r="A46" s="115">
        <v>46191</v>
      </c>
      <c r="B46" s="116">
        <v>495.43</v>
      </c>
      <c r="C46" s="117" t="s">
        <v>184</v>
      </c>
      <c r="D46" s="117" t="s">
        <v>173</v>
      </c>
      <c r="E46" s="118" t="s">
        <v>190</v>
      </c>
      <c r="F46" s="1"/>
    </row>
    <row r="47" spans="1:6" s="2" customFormat="1" x14ac:dyDescent="0.25">
      <c r="A47" s="115"/>
      <c r="B47" s="116">
        <v>46.43</v>
      </c>
      <c r="C47" s="117" t="s">
        <v>184</v>
      </c>
      <c r="D47" s="117" t="s">
        <v>174</v>
      </c>
      <c r="E47" s="118" t="s">
        <v>189</v>
      </c>
      <c r="F47" s="1"/>
    </row>
    <row r="48" spans="1:6" s="2" customFormat="1" x14ac:dyDescent="0.25">
      <c r="A48" s="115"/>
      <c r="B48" s="116"/>
      <c r="C48" s="117"/>
      <c r="D48" s="117"/>
      <c r="E48" s="118"/>
      <c r="F48" s="1"/>
    </row>
    <row r="49" spans="1:6" s="2" customFormat="1" x14ac:dyDescent="0.25">
      <c r="A49" s="115"/>
      <c r="B49" s="116"/>
      <c r="C49" s="117"/>
      <c r="D49" s="117"/>
      <c r="E49" s="118"/>
      <c r="F49" s="1"/>
    </row>
    <row r="50" spans="1:6" s="2" customFormat="1" hidden="1" x14ac:dyDescent="0.25">
      <c r="A50" s="106"/>
      <c r="B50" s="107"/>
      <c r="C50" s="108"/>
      <c r="D50" s="108"/>
      <c r="E50" s="109"/>
      <c r="F50" s="1"/>
    </row>
    <row r="51" spans="1:6" ht="19.5" customHeight="1" x14ac:dyDescent="0.25">
      <c r="A51" s="70" t="s">
        <v>123</v>
      </c>
      <c r="B51" s="71">
        <f>SUM(B21:B50)</f>
        <v>4541.0200000000004</v>
      </c>
      <c r="C51" s="126" t="str">
        <f>IF(SUBTOTAL(3,B21:B50)=SUBTOTAL(103,B21:B50),'Summary and sign-off'!$A$48,'Summary and sign-off'!$A$49)</f>
        <v>Check - there are no hidden rows with data</v>
      </c>
      <c r="D51" s="142" t="str">
        <f>IF('Summary and sign-off'!F56='Summary and sign-off'!F54,'Summary and sign-off'!A51,'Summary and sign-off'!A50)</f>
        <v>Check - each entry provides sufficient information</v>
      </c>
      <c r="E51" s="142"/>
      <c r="F51" s="17"/>
    </row>
    <row r="52" spans="1:6" ht="10.5" customHeight="1" x14ac:dyDescent="0.3">
      <c r="A52" s="17"/>
      <c r="B52" s="19"/>
      <c r="C52" s="17"/>
      <c r="D52" s="17"/>
      <c r="E52" s="17"/>
      <c r="F52" s="17"/>
    </row>
    <row r="53" spans="1:6" ht="24.75" customHeight="1" x14ac:dyDescent="0.25">
      <c r="A53" s="144" t="s">
        <v>124</v>
      </c>
      <c r="B53" s="144"/>
      <c r="C53" s="144"/>
      <c r="D53" s="144"/>
      <c r="E53" s="144"/>
      <c r="F53" s="17"/>
    </row>
    <row r="54" spans="1:6" ht="27" customHeight="1" x14ac:dyDescent="0.25">
      <c r="A54" s="24" t="s">
        <v>115</v>
      </c>
      <c r="B54" s="24" t="s">
        <v>59</v>
      </c>
      <c r="C54" s="24" t="s">
        <v>125</v>
      </c>
      <c r="D54" s="24" t="s">
        <v>126</v>
      </c>
      <c r="E54" s="24" t="s">
        <v>119</v>
      </c>
      <c r="F54" s="28"/>
    </row>
    <row r="55" spans="1:6" s="2" customFormat="1" x14ac:dyDescent="0.25">
      <c r="A55" s="115">
        <v>46170</v>
      </c>
      <c r="B55" s="116">
        <v>49.44</v>
      </c>
      <c r="C55" s="117" t="s">
        <v>199</v>
      </c>
      <c r="D55" s="117" t="s">
        <v>174</v>
      </c>
      <c r="E55" s="118" t="s">
        <v>189</v>
      </c>
      <c r="F55" s="1"/>
    </row>
    <row r="56" spans="1:6" s="2" customFormat="1" x14ac:dyDescent="0.25">
      <c r="A56" s="115"/>
      <c r="B56" s="116"/>
      <c r="C56" s="117"/>
      <c r="D56" s="117"/>
      <c r="E56" s="118"/>
      <c r="F56" s="1"/>
    </row>
    <row r="57" spans="1:6" s="2" customFormat="1" ht="25" x14ac:dyDescent="0.25">
      <c r="A57" s="115">
        <v>46175</v>
      </c>
      <c r="B57" s="116">
        <v>11.07</v>
      </c>
      <c r="C57" s="117" t="s">
        <v>200</v>
      </c>
      <c r="D57" s="117" t="s">
        <v>174</v>
      </c>
      <c r="E57" s="118" t="s">
        <v>189</v>
      </c>
      <c r="F57" s="1"/>
    </row>
    <row r="58" spans="1:6" s="2" customFormat="1" x14ac:dyDescent="0.25">
      <c r="A58" s="115"/>
      <c r="B58" s="116"/>
      <c r="C58" s="117"/>
      <c r="D58" s="117"/>
      <c r="E58" s="118"/>
      <c r="F58" s="1"/>
    </row>
    <row r="59" spans="1:6" s="2" customFormat="1" x14ac:dyDescent="0.25">
      <c r="A59" s="115">
        <v>46185</v>
      </c>
      <c r="B59" s="116">
        <v>216.09</v>
      </c>
      <c r="C59" s="117" t="s">
        <v>211</v>
      </c>
      <c r="D59" s="117" t="s">
        <v>174</v>
      </c>
      <c r="E59" s="118" t="s">
        <v>189</v>
      </c>
      <c r="F59" s="1"/>
    </row>
    <row r="60" spans="1:6" s="2" customFormat="1" x14ac:dyDescent="0.25">
      <c r="A60" s="115"/>
      <c r="B60" s="116"/>
      <c r="C60" s="117"/>
      <c r="D60" s="117"/>
      <c r="E60" s="118"/>
      <c r="F60" s="1"/>
    </row>
    <row r="61" spans="1:6" s="2" customFormat="1" x14ac:dyDescent="0.25">
      <c r="A61" s="115"/>
      <c r="B61" s="116"/>
      <c r="C61" s="117"/>
      <c r="D61" s="117"/>
      <c r="E61" s="118"/>
      <c r="F61" s="1"/>
    </row>
    <row r="62" spans="1:6" s="2" customFormat="1" x14ac:dyDescent="0.25">
      <c r="A62" s="115"/>
      <c r="B62" s="116"/>
      <c r="C62" s="117"/>
      <c r="D62" s="117"/>
      <c r="E62" s="118"/>
      <c r="F62" s="1"/>
    </row>
    <row r="63" spans="1:6" s="2" customFormat="1" x14ac:dyDescent="0.25">
      <c r="A63" s="115"/>
      <c r="B63" s="116"/>
      <c r="C63" s="117"/>
      <c r="D63" s="117"/>
      <c r="E63" s="118"/>
      <c r="F63" s="1"/>
    </row>
    <row r="64" spans="1:6" s="2" customFormat="1" hidden="1" x14ac:dyDescent="0.25">
      <c r="A64" s="93"/>
      <c r="B64" s="94"/>
      <c r="C64" s="95"/>
      <c r="D64" s="95"/>
      <c r="E64" s="96"/>
      <c r="F64" s="1"/>
    </row>
    <row r="65" spans="1:6" ht="19.5" customHeight="1" x14ac:dyDescent="0.25">
      <c r="A65" s="70" t="s">
        <v>127</v>
      </c>
      <c r="B65" s="71">
        <f>SUM(B55:B64)</f>
        <v>276.60000000000002</v>
      </c>
      <c r="C65" s="126" t="str">
        <f>IF(SUBTOTAL(3,B55:B64)=SUBTOTAL(103,B55:B64),'Summary and sign-off'!$A$48,'Summary and sign-off'!$A$49)</f>
        <v>Check - there are no hidden rows with data</v>
      </c>
      <c r="D65" s="142" t="str">
        <f>IF('Summary and sign-off'!F57='Summary and sign-off'!F54,'Summary and sign-off'!A51,'Summary and sign-off'!A50)</f>
        <v>Check - each entry provides sufficient information</v>
      </c>
      <c r="E65" s="142"/>
      <c r="F65" s="17"/>
    </row>
    <row r="66" spans="1:6" ht="10.5" customHeight="1" x14ac:dyDescent="0.3">
      <c r="A66" s="17"/>
      <c r="B66" s="56"/>
      <c r="C66" s="19"/>
      <c r="D66" s="17"/>
      <c r="E66" s="17"/>
      <c r="F66" s="17"/>
    </row>
    <row r="67" spans="1:6" ht="34.5" customHeight="1" x14ac:dyDescent="0.25">
      <c r="A67" s="31" t="s">
        <v>128</v>
      </c>
      <c r="B67" s="57">
        <f>B17+B51+B65</f>
        <v>4817.6200000000008</v>
      </c>
      <c r="C67" s="32"/>
      <c r="D67" s="32"/>
      <c r="E67" s="32"/>
      <c r="F67" s="17"/>
    </row>
    <row r="68" spans="1:6" ht="13" x14ac:dyDescent="0.3">
      <c r="A68" s="17"/>
      <c r="B68" s="19"/>
      <c r="C68" s="17"/>
      <c r="D68" s="17"/>
      <c r="E68" s="17"/>
      <c r="F68" s="17"/>
    </row>
    <row r="69" spans="1:6" ht="13" x14ac:dyDescent="0.3">
      <c r="A69" s="18" t="s">
        <v>70</v>
      </c>
      <c r="B69" s="19"/>
      <c r="C69" s="17"/>
      <c r="D69" s="17"/>
      <c r="E69" s="17"/>
      <c r="F69" s="17"/>
    </row>
    <row r="70" spans="1:6" ht="12.65" customHeight="1" x14ac:dyDescent="0.25">
      <c r="A70" s="20" t="s">
        <v>129</v>
      </c>
      <c r="F70" s="17"/>
    </row>
    <row r="71" spans="1:6" ht="13" customHeight="1" x14ac:dyDescent="0.25">
      <c r="A71" s="20" t="s">
        <v>130</v>
      </c>
      <c r="B71" s="17"/>
      <c r="D71" s="17"/>
      <c r="F71" s="17"/>
    </row>
    <row r="72" spans="1:6" x14ac:dyDescent="0.25">
      <c r="A72" s="20" t="s">
        <v>131</v>
      </c>
      <c r="F72" s="17"/>
    </row>
    <row r="73" spans="1:6" ht="13" x14ac:dyDescent="0.3">
      <c r="A73" s="20" t="s">
        <v>76</v>
      </c>
      <c r="B73" s="19"/>
      <c r="C73" s="17"/>
      <c r="D73" s="17"/>
      <c r="E73" s="17"/>
      <c r="F73" s="17"/>
    </row>
    <row r="74" spans="1:6" ht="13" customHeight="1" x14ac:dyDescent="0.25">
      <c r="A74" s="20" t="s">
        <v>132</v>
      </c>
      <c r="B74" s="17"/>
      <c r="D74" s="17"/>
      <c r="F74" s="17"/>
    </row>
    <row r="75" spans="1:6" x14ac:dyDescent="0.25">
      <c r="A75" s="20" t="s">
        <v>133</v>
      </c>
      <c r="F75" s="17"/>
    </row>
    <row r="76" spans="1:6" x14ac:dyDescent="0.25">
      <c r="A76" s="20" t="s">
        <v>134</v>
      </c>
      <c r="B76" s="20"/>
      <c r="C76" s="20"/>
      <c r="D76" s="20"/>
      <c r="F76" s="17"/>
    </row>
    <row r="77" spans="1:6" x14ac:dyDescent="0.25">
      <c r="A77" s="26"/>
      <c r="B77" s="17"/>
      <c r="C77" s="17"/>
      <c r="D77" s="17"/>
      <c r="E77" s="17"/>
      <c r="F77" s="17"/>
    </row>
    <row r="78" spans="1:6" hidden="1" x14ac:dyDescent="0.25">
      <c r="A78" s="26"/>
      <c r="B78" s="17"/>
      <c r="C78" s="17"/>
      <c r="D78" s="17"/>
      <c r="E78" s="17"/>
      <c r="F78" s="17"/>
    </row>
    <row r="79" spans="1:6" x14ac:dyDescent="0.25"/>
    <row r="80" spans="1:6" x14ac:dyDescent="0.25"/>
    <row r="81" spans="1:6" x14ac:dyDescent="0.25"/>
    <row r="82" spans="1:6" x14ac:dyDescent="0.25"/>
    <row r="83" spans="1:6" ht="12.75" hidden="1" customHeight="1" x14ac:dyDescent="0.25"/>
    <row r="84" spans="1:6" x14ac:dyDescent="0.25"/>
    <row r="85" spans="1:6" x14ac:dyDescent="0.25"/>
    <row r="86" spans="1:6" hidden="1" x14ac:dyDescent="0.25">
      <c r="A86" s="26"/>
      <c r="B86" s="17"/>
      <c r="C86" s="17"/>
      <c r="D86" s="17"/>
      <c r="E86" s="17"/>
      <c r="F86" s="17"/>
    </row>
    <row r="87" spans="1:6" hidden="1" x14ac:dyDescent="0.25">
      <c r="A87" s="26"/>
      <c r="B87" s="17"/>
      <c r="C87" s="17"/>
      <c r="D87" s="17"/>
      <c r="E87" s="17"/>
      <c r="F87" s="17"/>
    </row>
    <row r="88" spans="1:6" hidden="1" x14ac:dyDescent="0.25">
      <c r="A88" s="26"/>
      <c r="B88" s="17"/>
      <c r="C88" s="17"/>
      <c r="D88" s="17"/>
      <c r="E88" s="17"/>
      <c r="F88" s="17"/>
    </row>
    <row r="89" spans="1:6" hidden="1" x14ac:dyDescent="0.25">
      <c r="A89" s="26"/>
      <c r="B89" s="17"/>
      <c r="C89" s="17"/>
      <c r="D89" s="17"/>
      <c r="E89" s="17"/>
      <c r="F89" s="17"/>
    </row>
    <row r="90" spans="1:6" hidden="1" x14ac:dyDescent="0.25">
      <c r="A90" s="26"/>
      <c r="B90" s="17"/>
      <c r="C90" s="17"/>
      <c r="D90" s="17"/>
      <c r="E90" s="17"/>
      <c r="F90" s="17"/>
    </row>
    <row r="91" spans="1:6" x14ac:dyDescent="0.25"/>
    <row r="92" spans="1:6" x14ac:dyDescent="0.25"/>
    <row r="93" spans="1:6" x14ac:dyDescent="0.25"/>
    <row r="94" spans="1:6" x14ac:dyDescent="0.25"/>
    <row r="95" spans="1:6" x14ac:dyDescent="0.25"/>
    <row r="96" spans="1:6" x14ac:dyDescent="0.25"/>
    <row r="97" x14ac:dyDescent="0.25"/>
    <row r="98" x14ac:dyDescent="0.25"/>
  </sheetData>
  <sheetProtection sheet="1" formatCells="0" formatRows="0" insertColumns="0" insertRows="0" deleteRows="0"/>
  <mergeCells count="15">
    <mergeCell ref="B7:E7"/>
    <mergeCell ref="B5:E5"/>
    <mergeCell ref="D65:E65"/>
    <mergeCell ref="A1:E1"/>
    <mergeCell ref="A19:E19"/>
    <mergeCell ref="A53:E53"/>
    <mergeCell ref="B2:E2"/>
    <mergeCell ref="B3:E3"/>
    <mergeCell ref="B4:E4"/>
    <mergeCell ref="A8:E8"/>
    <mergeCell ref="A9:E9"/>
    <mergeCell ref="B6:E6"/>
    <mergeCell ref="D17:E17"/>
    <mergeCell ref="D51:E51"/>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 A49:A50 A12 A16 A55 A6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4 A20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5 A56:A63 A22: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B55:B64 B12:B16 B21:B50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1" sqref="C11"/>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3" t="s">
        <v>106</v>
      </c>
      <c r="B1" s="143"/>
      <c r="C1" s="143"/>
      <c r="D1" s="143"/>
      <c r="E1" s="143"/>
    </row>
    <row r="2" spans="1:6" ht="21" customHeight="1" x14ac:dyDescent="0.25">
      <c r="A2" s="3" t="s">
        <v>107</v>
      </c>
      <c r="B2" s="141" t="str">
        <f>'Summary and sign-off'!B2:F2</f>
        <v>Crown Law Office</v>
      </c>
      <c r="C2" s="141"/>
      <c r="D2" s="141"/>
      <c r="E2" s="141"/>
    </row>
    <row r="3" spans="1:6" ht="31" x14ac:dyDescent="0.25">
      <c r="A3" s="3" t="s">
        <v>108</v>
      </c>
      <c r="B3" s="141" t="str">
        <f>'Summary and sign-off'!B3:F3</f>
        <v>Una Jagose KC (SG to 28 Feb 26)/ Aaron Martin (Acting SG 1 Mar-10 May 26) / Anna Adams KC (SG from 11 May 26)</v>
      </c>
      <c r="C3" s="141"/>
      <c r="D3" s="141"/>
      <c r="E3" s="141"/>
    </row>
    <row r="4" spans="1:6" ht="21" customHeight="1" x14ac:dyDescent="0.25">
      <c r="A4" s="3" t="s">
        <v>109</v>
      </c>
      <c r="B4" s="141">
        <f>'Summary and sign-off'!B4:F4</f>
        <v>45839</v>
      </c>
      <c r="C4" s="141"/>
      <c r="D4" s="141"/>
      <c r="E4" s="141"/>
    </row>
    <row r="5" spans="1:6" ht="21" customHeight="1" x14ac:dyDescent="0.25">
      <c r="A5" s="3" t="s">
        <v>110</v>
      </c>
      <c r="B5" s="141">
        <f>'Summary and sign-off'!B5:F5</f>
        <v>46203</v>
      </c>
      <c r="C5" s="141"/>
      <c r="D5" s="141"/>
      <c r="E5" s="141"/>
    </row>
    <row r="6" spans="1:6" ht="21" customHeight="1" x14ac:dyDescent="0.25">
      <c r="A6" s="3" t="s">
        <v>111</v>
      </c>
      <c r="B6" s="136"/>
      <c r="C6" s="136"/>
      <c r="D6" s="136"/>
      <c r="E6" s="136"/>
    </row>
    <row r="7" spans="1:6" ht="21" customHeight="1" x14ac:dyDescent="0.25">
      <c r="A7" s="3" t="s">
        <v>52</v>
      </c>
      <c r="B7" s="136"/>
      <c r="C7" s="136"/>
      <c r="D7" s="136"/>
      <c r="E7" s="136"/>
    </row>
    <row r="8" spans="1:6" ht="35.25" customHeight="1" x14ac:dyDescent="0.35">
      <c r="A8" s="152" t="s">
        <v>135</v>
      </c>
      <c r="B8" s="152"/>
      <c r="C8" s="153"/>
      <c r="D8" s="153"/>
      <c r="E8" s="153"/>
      <c r="F8" s="27"/>
    </row>
    <row r="9" spans="1:6" ht="35.25" customHeight="1" x14ac:dyDescent="0.35">
      <c r="A9" s="150" t="s">
        <v>136</v>
      </c>
      <c r="B9" s="151"/>
      <c r="C9" s="151"/>
      <c r="D9" s="151"/>
      <c r="E9" s="151"/>
      <c r="F9" s="27"/>
    </row>
    <row r="10" spans="1:6" ht="27" customHeight="1" x14ac:dyDescent="0.25">
      <c r="A10" s="24" t="s">
        <v>137</v>
      </c>
      <c r="B10" s="24" t="s">
        <v>59</v>
      </c>
      <c r="C10" s="24" t="s">
        <v>138</v>
      </c>
      <c r="D10" s="24" t="s">
        <v>139</v>
      </c>
      <c r="E10" s="24" t="s">
        <v>119</v>
      </c>
      <c r="F10" s="20"/>
    </row>
    <row r="11" spans="1:6" s="2" customFormat="1" x14ac:dyDescent="0.25">
      <c r="A11" s="119"/>
      <c r="B11" s="116"/>
      <c r="C11" s="120" t="s">
        <v>170</v>
      </c>
      <c r="D11" s="120"/>
      <c r="E11" s="121"/>
    </row>
    <row r="12" spans="1:6" s="2" customFormat="1" x14ac:dyDescent="0.25">
      <c r="A12" s="115"/>
      <c r="B12" s="116"/>
      <c r="C12" s="120"/>
      <c r="D12" s="120"/>
      <c r="E12" s="121"/>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t="11.25" hidden="1" customHeight="1" x14ac:dyDescent="0.25">
      <c r="A24" s="97"/>
      <c r="B24" s="94"/>
      <c r="C24" s="98"/>
      <c r="D24" s="98"/>
      <c r="E24" s="99"/>
    </row>
    <row r="25" spans="1:6" ht="34.5" customHeight="1" x14ac:dyDescent="0.25">
      <c r="A25" s="52" t="s">
        <v>140</v>
      </c>
      <c r="B25" s="61">
        <f>SUM(B11:B24)</f>
        <v>0</v>
      </c>
      <c r="C25" s="69" t="str">
        <f>IF(SUBTOTAL(3,B11:B24)=SUBTOTAL(103,B11:B24),'Summary and sign-off'!$A$48,'Summary and sign-off'!$A$49)</f>
        <v>Check - there are no hidden rows with data</v>
      </c>
      <c r="D25" s="142" t="str">
        <f>IF('Summary and sign-off'!F58='Summary and sign-off'!F54,'Summary and sign-off'!A51,'Summary and sign-off'!A50)</f>
        <v>Check - each entry provides sufficient information</v>
      </c>
      <c r="E25" s="142"/>
      <c r="F25" s="2"/>
    </row>
    <row r="26" spans="1:6" ht="13" x14ac:dyDescent="0.3">
      <c r="A26" s="18"/>
      <c r="B26" s="17"/>
      <c r="C26" s="17"/>
      <c r="D26" s="17"/>
      <c r="E26" s="17"/>
    </row>
    <row r="27" spans="1:6" ht="13" x14ac:dyDescent="0.3">
      <c r="A27" s="18" t="s">
        <v>70</v>
      </c>
      <c r="B27" s="19"/>
      <c r="C27" s="17"/>
      <c r="D27" s="17"/>
      <c r="E27" s="17"/>
    </row>
    <row r="28" spans="1:6" ht="12.75" customHeight="1" x14ac:dyDescent="0.25">
      <c r="A28" s="20" t="s">
        <v>141</v>
      </c>
      <c r="B28" s="20"/>
      <c r="C28" s="20"/>
      <c r="D28" s="20"/>
      <c r="E28" s="20"/>
    </row>
    <row r="29" spans="1:6" x14ac:dyDescent="0.25">
      <c r="A29" s="20" t="s">
        <v>142</v>
      </c>
      <c r="B29" s="20"/>
      <c r="C29" s="28"/>
      <c r="D29" s="28"/>
      <c r="E29" s="28"/>
    </row>
    <row r="30" spans="1:6" ht="13" x14ac:dyDescent="0.3">
      <c r="A30" s="20" t="s">
        <v>76</v>
      </c>
      <c r="B30" s="19"/>
      <c r="C30" s="17"/>
      <c r="D30" s="17"/>
      <c r="E30" s="17"/>
      <c r="F30" s="17"/>
    </row>
    <row r="31" spans="1:6" x14ac:dyDescent="0.25">
      <c r="A31" s="20" t="s">
        <v>143</v>
      </c>
      <c r="B31" s="20"/>
      <c r="C31" s="28"/>
      <c r="D31" s="28"/>
      <c r="E31" s="28"/>
    </row>
    <row r="32" spans="1:6" ht="12.75" customHeight="1" x14ac:dyDescent="0.25">
      <c r="A32" s="20" t="s">
        <v>144</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B20" sqref="B20"/>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3" t="s">
        <v>106</v>
      </c>
      <c r="B1" s="143"/>
      <c r="C1" s="143"/>
      <c r="D1" s="143"/>
      <c r="E1" s="143"/>
    </row>
    <row r="2" spans="1:6" ht="21" customHeight="1" x14ac:dyDescent="0.25">
      <c r="A2" s="3" t="s">
        <v>107</v>
      </c>
      <c r="B2" s="141" t="str">
        <f>'Summary and sign-off'!B2:F2</f>
        <v>Crown Law Office</v>
      </c>
      <c r="C2" s="141"/>
      <c r="D2" s="141"/>
      <c r="E2" s="141"/>
    </row>
    <row r="3" spans="1:6" ht="31" x14ac:dyDescent="0.25">
      <c r="A3" s="3" t="s">
        <v>145</v>
      </c>
      <c r="B3" s="141" t="str">
        <f>'Summary and sign-off'!B3:F3</f>
        <v>Una Jagose KC (SG to 28 Feb 26)/ Aaron Martin (Acting SG 1 Mar-10 May 26) / Anna Adams KC (SG from 11 May 26)</v>
      </c>
      <c r="C3" s="141"/>
      <c r="D3" s="141"/>
      <c r="E3" s="141"/>
    </row>
    <row r="4" spans="1:6" ht="21" customHeight="1" x14ac:dyDescent="0.25">
      <c r="A4" s="3" t="s">
        <v>109</v>
      </c>
      <c r="B4" s="141">
        <f>'Summary and sign-off'!B4:F4</f>
        <v>45839</v>
      </c>
      <c r="C4" s="141"/>
      <c r="D4" s="141"/>
      <c r="E4" s="141"/>
    </row>
    <row r="5" spans="1:6" ht="21" customHeight="1" x14ac:dyDescent="0.25">
      <c r="A5" s="3" t="s">
        <v>110</v>
      </c>
      <c r="B5" s="141">
        <f>'Summary and sign-off'!B5:F5</f>
        <v>46203</v>
      </c>
      <c r="C5" s="141"/>
      <c r="D5" s="141"/>
      <c r="E5" s="141"/>
    </row>
    <row r="6" spans="1:6" ht="21" customHeight="1" x14ac:dyDescent="0.25">
      <c r="A6" s="3" t="s">
        <v>111</v>
      </c>
      <c r="B6" s="136" t="s">
        <v>78</v>
      </c>
      <c r="C6" s="136"/>
      <c r="D6" s="136"/>
      <c r="E6" s="136"/>
      <c r="F6" s="23"/>
    </row>
    <row r="7" spans="1:6" ht="21" customHeight="1" x14ac:dyDescent="0.25">
      <c r="A7" s="3" t="s">
        <v>52</v>
      </c>
      <c r="B7" s="136" t="s">
        <v>80</v>
      </c>
      <c r="C7" s="136"/>
      <c r="D7" s="136"/>
      <c r="E7" s="136"/>
      <c r="F7" s="23"/>
    </row>
    <row r="8" spans="1:6" ht="35.25" customHeight="1" x14ac:dyDescent="0.25">
      <c r="A8" s="146" t="s">
        <v>146</v>
      </c>
      <c r="B8" s="146"/>
      <c r="C8" s="153"/>
      <c r="D8" s="153"/>
      <c r="E8" s="153"/>
    </row>
    <row r="9" spans="1:6" ht="35.25" customHeight="1" x14ac:dyDescent="0.25">
      <c r="A9" s="154" t="s">
        <v>147</v>
      </c>
      <c r="B9" s="155"/>
      <c r="C9" s="155"/>
      <c r="D9" s="155"/>
      <c r="E9" s="155"/>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x14ac:dyDescent="0.25">
      <c r="A12" s="115"/>
      <c r="B12" s="116">
        <v>1949</v>
      </c>
      <c r="C12" s="120" t="s">
        <v>202</v>
      </c>
      <c r="D12" s="117" t="s">
        <v>206</v>
      </c>
      <c r="E12" s="121"/>
    </row>
    <row r="13" spans="1:6" s="2" customFormat="1" x14ac:dyDescent="0.25">
      <c r="A13" s="115"/>
      <c r="B13" s="116">
        <v>673.91</v>
      </c>
      <c r="C13" s="120" t="s">
        <v>180</v>
      </c>
      <c r="D13" s="117" t="s">
        <v>206</v>
      </c>
      <c r="E13" s="121"/>
      <c r="F13" s="132"/>
    </row>
    <row r="14" spans="1:6" s="131" customFormat="1" x14ac:dyDescent="0.25">
      <c r="A14" s="115"/>
      <c r="B14" s="116">
        <v>168.47</v>
      </c>
      <c r="C14" s="120" t="s">
        <v>203</v>
      </c>
      <c r="D14" s="117" t="s">
        <v>207</v>
      </c>
      <c r="E14" s="121"/>
      <c r="F14" s="2"/>
    </row>
    <row r="15" spans="1:6" s="2" customFormat="1" ht="25" x14ac:dyDescent="0.25">
      <c r="A15" s="115"/>
      <c r="B15" s="116">
        <v>200</v>
      </c>
      <c r="C15" s="120" t="s">
        <v>181</v>
      </c>
      <c r="D15" s="120"/>
      <c r="E15" s="121"/>
    </row>
    <row r="16" spans="1:6" s="2" customFormat="1" ht="25" x14ac:dyDescent="0.25">
      <c r="A16" s="115"/>
      <c r="B16" s="116">
        <v>500</v>
      </c>
      <c r="C16" s="120" t="s">
        <v>182</v>
      </c>
      <c r="D16" s="120" t="s">
        <v>176</v>
      </c>
      <c r="E16" s="121"/>
    </row>
    <row r="17" spans="1:6" s="2" customFormat="1" x14ac:dyDescent="0.25">
      <c r="A17" s="115"/>
      <c r="B17" s="116"/>
      <c r="C17" s="120"/>
      <c r="D17" s="120"/>
      <c r="E17" s="121"/>
    </row>
    <row r="18" spans="1:6" s="2" customFormat="1" x14ac:dyDescent="0.25">
      <c r="A18" s="115"/>
      <c r="B18" s="116">
        <v>66.430000000000007</v>
      </c>
      <c r="C18" s="120" t="s">
        <v>204</v>
      </c>
      <c r="D18" s="120" t="s">
        <v>208</v>
      </c>
      <c r="E18" s="121"/>
    </row>
    <row r="19" spans="1:6" s="2" customFormat="1" x14ac:dyDescent="0.25">
      <c r="A19" s="115"/>
      <c r="B19" s="116"/>
      <c r="C19" s="120"/>
      <c r="D19" s="120"/>
      <c r="E19" s="121"/>
    </row>
    <row r="20" spans="1:6" s="2" customFormat="1" x14ac:dyDescent="0.25">
      <c r="A20" s="119"/>
      <c r="B20" s="116">
        <v>46.66</v>
      </c>
      <c r="C20" s="120" t="s">
        <v>205</v>
      </c>
      <c r="D20" s="120" t="s">
        <v>209</v>
      </c>
      <c r="E20" s="121"/>
    </row>
    <row r="21" spans="1:6" s="2" customFormat="1" x14ac:dyDescent="0.25">
      <c r="A21" s="119"/>
      <c r="B21" s="116"/>
      <c r="C21" s="120"/>
      <c r="D21" s="120"/>
      <c r="E21" s="121"/>
    </row>
    <row r="22" spans="1:6" s="2" customFormat="1" hidden="1" x14ac:dyDescent="0.25">
      <c r="A22" s="97"/>
      <c r="B22" s="94"/>
      <c r="C22" s="98"/>
      <c r="D22" s="98"/>
      <c r="E22" s="99"/>
    </row>
    <row r="23" spans="1:6" ht="34.5" customHeight="1" x14ac:dyDescent="0.25">
      <c r="A23" s="52" t="s">
        <v>150</v>
      </c>
      <c r="B23" s="61">
        <f>SUM(B11:B22)</f>
        <v>3604.4699999999993</v>
      </c>
      <c r="C23" s="69" t="str">
        <f>IF(SUBTOTAL(3,B11:B22)=SUBTOTAL(103,B11:B22),'Summary and sign-off'!$A$48,'Summary and sign-off'!$A$49)</f>
        <v>Check - there are no hidden rows with data</v>
      </c>
      <c r="D23" s="142" t="str">
        <f>IF('Summary and sign-off'!F59='Summary and sign-off'!F54,'Summary and sign-off'!A51,'Summary and sign-off'!A50)</f>
        <v>Not all lines have an entry for "Cost in NZ$" and "Type of expense"</v>
      </c>
      <c r="E23" s="142"/>
    </row>
    <row r="24" spans="1:6" ht="14.15" customHeight="1" x14ac:dyDescent="0.25">
      <c r="B24" s="17"/>
      <c r="C24" s="17"/>
      <c r="D24" s="17"/>
      <c r="E24" s="17"/>
    </row>
    <row r="25" spans="1:6" ht="13" x14ac:dyDescent="0.3">
      <c r="A25" s="18" t="s">
        <v>151</v>
      </c>
      <c r="B25" s="17"/>
      <c r="C25" s="17"/>
      <c r="D25" s="17"/>
      <c r="E25" s="17"/>
    </row>
    <row r="26" spans="1:6" ht="12.65" customHeight="1" x14ac:dyDescent="0.25">
      <c r="A26" s="20" t="s">
        <v>129</v>
      </c>
      <c r="B26" s="17"/>
      <c r="C26" s="17"/>
      <c r="D26" s="17"/>
      <c r="E26" s="17"/>
    </row>
    <row r="27" spans="1:6" ht="13" x14ac:dyDescent="0.3">
      <c r="A27" s="20" t="s">
        <v>76</v>
      </c>
      <c r="B27" s="19"/>
      <c r="C27" s="17"/>
      <c r="D27" s="17"/>
      <c r="E27" s="17"/>
      <c r="F27" s="17"/>
    </row>
    <row r="28" spans="1:6" x14ac:dyDescent="0.25">
      <c r="A28" s="20" t="s">
        <v>143</v>
      </c>
      <c r="C28" s="17"/>
      <c r="D28" s="17"/>
      <c r="E28" s="17"/>
      <c r="F28" s="17"/>
    </row>
    <row r="29" spans="1:6" ht="12.75" customHeight="1" x14ac:dyDescent="0.25">
      <c r="A29" s="20" t="s">
        <v>144</v>
      </c>
      <c r="B29" s="25"/>
      <c r="C29" s="22"/>
      <c r="D29" s="22"/>
      <c r="E29" s="22"/>
      <c r="F29" s="22"/>
    </row>
    <row r="30" spans="1:6" x14ac:dyDescent="0.25">
      <c r="B30" s="26"/>
      <c r="C30" s="17"/>
      <c r="D30" s="17"/>
      <c r="E30" s="17"/>
    </row>
    <row r="31" spans="1:6" hidden="1" x14ac:dyDescent="0.25">
      <c r="A31" s="17"/>
      <c r="B31" s="17"/>
      <c r="C31" s="17"/>
      <c r="D31" s="17"/>
    </row>
    <row r="32" spans="1:6" ht="12.75" hidden="1" customHeight="1" x14ac:dyDescent="0.25"/>
    <row r="33" spans="1:5" hidden="1" x14ac:dyDescent="0.25">
      <c r="A33" s="17"/>
      <c r="B33" s="17"/>
      <c r="C33" s="17"/>
      <c r="D33" s="17"/>
      <c r="E33" s="17"/>
    </row>
    <row r="34" spans="1:5" hidden="1" x14ac:dyDescent="0.25">
      <c r="A34" s="17"/>
      <c r="B34" s="17"/>
      <c r="C34" s="17"/>
      <c r="D34" s="17"/>
      <c r="E34" s="17"/>
    </row>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x14ac:dyDescent="0.25"/>
    <row r="39" spans="1:5" x14ac:dyDescent="0.25"/>
  </sheetData>
  <sheetProtection sheet="1" formatCells="0" insertRows="0" deleteRows="0"/>
  <mergeCells count="10">
    <mergeCell ref="D23:E2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G8" sqref="G8"/>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3" t="s">
        <v>152</v>
      </c>
      <c r="B1" s="143"/>
      <c r="C1" s="143"/>
      <c r="D1" s="143"/>
      <c r="E1" s="143"/>
      <c r="F1" s="143"/>
    </row>
    <row r="2" spans="1:6" ht="21" customHeight="1" x14ac:dyDescent="0.25">
      <c r="A2" s="3" t="s">
        <v>107</v>
      </c>
      <c r="B2" s="141" t="str">
        <f>'Summary and sign-off'!B2:F2</f>
        <v>Crown Law Office</v>
      </c>
      <c r="C2" s="141"/>
      <c r="D2" s="141"/>
      <c r="E2" s="141"/>
      <c r="F2" s="141"/>
    </row>
    <row r="3" spans="1:6" ht="31" x14ac:dyDescent="0.25">
      <c r="A3" s="3" t="s">
        <v>108</v>
      </c>
      <c r="B3" s="141" t="str">
        <f>'Summary and sign-off'!B3:F3</f>
        <v>Una Jagose KC (SG to 28 Feb 26)/ Aaron Martin (Acting SG 1 Mar-10 May 26) / Anna Adams KC (SG from 11 May 26)</v>
      </c>
      <c r="C3" s="141"/>
      <c r="D3" s="141"/>
      <c r="E3" s="141"/>
      <c r="F3" s="141"/>
    </row>
    <row r="4" spans="1:6" ht="21" customHeight="1" x14ac:dyDescent="0.25">
      <c r="A4" s="3" t="s">
        <v>109</v>
      </c>
      <c r="B4" s="141">
        <f>'Summary and sign-off'!B4:F4</f>
        <v>45839</v>
      </c>
      <c r="C4" s="141"/>
      <c r="D4" s="141"/>
      <c r="E4" s="141"/>
      <c r="F4" s="141"/>
    </row>
    <row r="5" spans="1:6" ht="21" customHeight="1" x14ac:dyDescent="0.25">
      <c r="A5" s="3" t="s">
        <v>110</v>
      </c>
      <c r="B5" s="141">
        <f>'Summary and sign-off'!B5:F5</f>
        <v>46203</v>
      </c>
      <c r="C5" s="141"/>
      <c r="D5" s="141"/>
      <c r="E5" s="141"/>
      <c r="F5" s="141"/>
    </row>
    <row r="6" spans="1:6" ht="21" customHeight="1" x14ac:dyDescent="0.25">
      <c r="A6" s="3" t="s">
        <v>153</v>
      </c>
      <c r="B6" s="136" t="s">
        <v>77</v>
      </c>
      <c r="C6" s="136"/>
      <c r="D6" s="136"/>
      <c r="E6" s="136"/>
      <c r="F6" s="136"/>
    </row>
    <row r="7" spans="1:6" ht="21" customHeight="1" x14ac:dyDescent="0.25">
      <c r="A7" s="3" t="s">
        <v>52</v>
      </c>
      <c r="B7" s="136" t="s">
        <v>80</v>
      </c>
      <c r="C7" s="136"/>
      <c r="D7" s="136"/>
      <c r="E7" s="136"/>
      <c r="F7" s="136"/>
    </row>
    <row r="8" spans="1:6" ht="36" customHeight="1" x14ac:dyDescent="0.25">
      <c r="A8" s="146" t="s">
        <v>154</v>
      </c>
      <c r="B8" s="146"/>
      <c r="C8" s="146"/>
      <c r="D8" s="146"/>
      <c r="E8" s="146"/>
      <c r="F8" s="146"/>
    </row>
    <row r="9" spans="1:6" ht="36" customHeight="1" x14ac:dyDescent="0.25">
      <c r="A9" s="154" t="s">
        <v>155</v>
      </c>
      <c r="B9" s="155"/>
      <c r="C9" s="155"/>
      <c r="D9" s="155"/>
      <c r="E9" s="155"/>
      <c r="F9" s="155"/>
    </row>
    <row r="10" spans="1:6" ht="39" customHeight="1" x14ac:dyDescent="0.25">
      <c r="A10" s="24" t="s">
        <v>115</v>
      </c>
      <c r="B10" s="110" t="s">
        <v>156</v>
      </c>
      <c r="C10" s="110" t="s">
        <v>157</v>
      </c>
      <c r="D10" s="110" t="s">
        <v>158</v>
      </c>
      <c r="E10" s="110" t="s">
        <v>159</v>
      </c>
      <c r="F10" s="110" t="s">
        <v>160</v>
      </c>
    </row>
    <row r="11" spans="1:6" s="2" customFormat="1" ht="25" x14ac:dyDescent="0.25">
      <c r="A11" s="115">
        <v>45917</v>
      </c>
      <c r="B11" s="120" t="s">
        <v>183</v>
      </c>
      <c r="C11" s="123" t="s">
        <v>93</v>
      </c>
      <c r="D11" s="120" t="s">
        <v>177</v>
      </c>
      <c r="E11" s="124">
        <v>150</v>
      </c>
      <c r="F11" s="121" t="s">
        <v>178</v>
      </c>
    </row>
    <row r="12" spans="1:6" s="2" customFormat="1" ht="50" x14ac:dyDescent="0.25">
      <c r="A12" s="115">
        <v>46081</v>
      </c>
      <c r="B12" s="120" t="s">
        <v>213</v>
      </c>
      <c r="C12" s="123" t="s">
        <v>93</v>
      </c>
      <c r="D12" s="122" t="s">
        <v>179</v>
      </c>
      <c r="E12" s="124">
        <v>1200</v>
      </c>
      <c r="F12" s="125" t="s">
        <v>178</v>
      </c>
    </row>
    <row r="13" spans="1:6" s="2" customFormat="1" x14ac:dyDescent="0.25">
      <c r="A13" s="115"/>
      <c r="B13" s="122"/>
      <c r="C13" s="123"/>
      <c r="D13" s="122"/>
      <c r="E13" s="124"/>
      <c r="F13" s="125"/>
    </row>
    <row r="14" spans="1:6" s="2" customFormat="1" x14ac:dyDescent="0.25">
      <c r="A14" s="115"/>
      <c r="B14" s="122"/>
      <c r="C14" s="123"/>
      <c r="D14" s="122"/>
      <c r="E14" s="124"/>
      <c r="F14" s="125"/>
    </row>
    <row r="15" spans="1:6" s="2" customFormat="1" x14ac:dyDescent="0.25">
      <c r="A15" s="115"/>
      <c r="B15" s="122"/>
      <c r="C15" s="123"/>
      <c r="D15" s="122"/>
      <c r="E15" s="124"/>
      <c r="F15" s="125"/>
    </row>
    <row r="16" spans="1:6" s="2" customFormat="1" x14ac:dyDescent="0.25">
      <c r="A16" s="115"/>
      <c r="B16" s="122"/>
      <c r="C16" s="123"/>
      <c r="D16" s="122"/>
      <c r="E16" s="124"/>
      <c r="F16" s="125"/>
    </row>
    <row r="17" spans="1:7" s="2" customFormat="1" x14ac:dyDescent="0.25">
      <c r="A17" s="115"/>
      <c r="B17" s="122"/>
      <c r="C17" s="123"/>
      <c r="D17" s="122"/>
      <c r="E17" s="124"/>
      <c r="F17" s="125"/>
    </row>
    <row r="18" spans="1:7" s="2" customFormat="1" x14ac:dyDescent="0.25">
      <c r="A18" s="115"/>
      <c r="B18" s="122"/>
      <c r="C18" s="123"/>
      <c r="D18" s="122"/>
      <c r="E18" s="124"/>
      <c r="F18" s="125"/>
    </row>
    <row r="19" spans="1:7" s="2" customFormat="1" x14ac:dyDescent="0.25">
      <c r="A19" s="115"/>
      <c r="B19" s="122"/>
      <c r="C19" s="123"/>
      <c r="D19" s="122"/>
      <c r="E19" s="124"/>
      <c r="F19" s="125"/>
    </row>
    <row r="20" spans="1:7" s="2" customFormat="1" x14ac:dyDescent="0.25">
      <c r="A20" s="115"/>
      <c r="B20" s="122"/>
      <c r="C20" s="123"/>
      <c r="D20" s="122"/>
      <c r="E20" s="124"/>
      <c r="F20" s="125"/>
    </row>
    <row r="21" spans="1:7" s="2" customFormat="1" x14ac:dyDescent="0.25">
      <c r="A21" s="115"/>
      <c r="B21" s="122"/>
      <c r="C21" s="123"/>
      <c r="D21" s="122"/>
      <c r="E21" s="124"/>
      <c r="F21" s="125"/>
    </row>
    <row r="22" spans="1:7" s="2" customFormat="1" x14ac:dyDescent="0.25">
      <c r="A22" s="115"/>
      <c r="B22" s="122"/>
      <c r="C22" s="123"/>
      <c r="D22" s="122"/>
      <c r="E22" s="124"/>
      <c r="F22" s="125"/>
    </row>
    <row r="23" spans="1:7" s="2" customFormat="1" x14ac:dyDescent="0.25">
      <c r="A23" s="115"/>
      <c r="B23" s="122"/>
      <c r="C23" s="123"/>
      <c r="D23" s="122"/>
      <c r="E23" s="124"/>
      <c r="F23" s="125"/>
    </row>
    <row r="24" spans="1:7" s="2" customFormat="1" hidden="1" x14ac:dyDescent="0.25">
      <c r="A24" s="93"/>
      <c r="B24" s="98"/>
      <c r="C24" s="100"/>
      <c r="D24" s="98"/>
      <c r="E24" s="101"/>
      <c r="F24" s="99"/>
    </row>
    <row r="25" spans="1:7" ht="34.5" customHeight="1" x14ac:dyDescent="0.25">
      <c r="A25" s="111" t="s">
        <v>161</v>
      </c>
      <c r="B25" s="112" t="s">
        <v>162</v>
      </c>
      <c r="C25" s="113">
        <f>C26+C27</f>
        <v>2</v>
      </c>
      <c r="D25" s="114" t="str">
        <f>IF(SUBTOTAL(3,C11:C24)=SUBTOTAL(103,C11:C24),'Summary and sign-off'!$A$48,'Summary and sign-off'!$A$49)</f>
        <v>Check - there are no hidden rows with data</v>
      </c>
      <c r="E25" s="142" t="str">
        <f>IF('Summary and sign-off'!F60='Summary and sign-off'!F54,'Summary and sign-off'!A52,'Summary and sign-off'!A50)</f>
        <v>Check - each entry provides sufficient information</v>
      </c>
      <c r="F25" s="142"/>
      <c r="G25" s="2"/>
    </row>
    <row r="26" spans="1:7" ht="25.5" customHeight="1" x14ac:dyDescent="0.35">
      <c r="A26" s="53"/>
      <c r="B26" s="54" t="s">
        <v>93</v>
      </c>
      <c r="C26" s="55">
        <f>COUNTIF(C11:C24,'Summary and sign-off'!A45)</f>
        <v>2</v>
      </c>
      <c r="D26" s="14"/>
      <c r="E26" s="15"/>
      <c r="F26" s="16"/>
    </row>
    <row r="27" spans="1:7" ht="25.5" customHeight="1" x14ac:dyDescent="0.35">
      <c r="A27" s="53"/>
      <c r="B27" s="54" t="s">
        <v>94</v>
      </c>
      <c r="C27" s="55">
        <f>COUNTIF(C11:C24,'Summary and sign-off'!A46)</f>
        <v>0</v>
      </c>
      <c r="D27" s="14"/>
      <c r="E27" s="15"/>
      <c r="F27" s="16"/>
    </row>
    <row r="28" spans="1:7" ht="13" x14ac:dyDescent="0.3">
      <c r="A28" s="17"/>
      <c r="B28" s="18"/>
      <c r="C28" s="17"/>
      <c r="D28" s="19"/>
      <c r="E28" s="19"/>
      <c r="F28" s="17"/>
    </row>
    <row r="29" spans="1:7" ht="13" x14ac:dyDescent="0.3">
      <c r="A29" s="18" t="s">
        <v>151</v>
      </c>
      <c r="B29" s="18"/>
      <c r="C29" s="18"/>
      <c r="D29" s="18"/>
      <c r="E29" s="18"/>
      <c r="F29" s="18"/>
    </row>
    <row r="30" spans="1:7" ht="12.65" customHeight="1" x14ac:dyDescent="0.25">
      <c r="A30" s="20" t="s">
        <v>129</v>
      </c>
      <c r="B30" s="17"/>
      <c r="C30" s="17"/>
      <c r="D30" s="17"/>
      <c r="E30" s="17"/>
    </row>
    <row r="31" spans="1:7" ht="13" x14ac:dyDescent="0.3">
      <c r="A31" s="20" t="s">
        <v>76</v>
      </c>
      <c r="B31" s="19"/>
      <c r="C31" s="17"/>
      <c r="D31" s="17"/>
      <c r="E31" s="17"/>
      <c r="F31" s="17"/>
    </row>
    <row r="32" spans="1:7" ht="13" x14ac:dyDescent="0.3">
      <c r="A32" s="20" t="s">
        <v>163</v>
      </c>
      <c r="B32" s="21"/>
      <c r="C32" s="21"/>
      <c r="D32" s="21"/>
      <c r="E32" s="21"/>
      <c r="F32" s="21"/>
    </row>
    <row r="33" spans="1:6" ht="12.75" customHeight="1" x14ac:dyDescent="0.25">
      <c r="A33" s="20" t="s">
        <v>164</v>
      </c>
      <c r="B33" s="17"/>
      <c r="C33" s="17"/>
      <c r="D33" s="17"/>
      <c r="E33" s="17"/>
      <c r="F33" s="17"/>
    </row>
    <row r="34" spans="1:6" ht="13" customHeight="1" x14ac:dyDescent="0.25">
      <c r="A34" s="20" t="s">
        <v>165</v>
      </c>
      <c r="B34" s="17"/>
      <c r="C34" s="17"/>
      <c r="D34" s="17"/>
      <c r="E34" s="17"/>
      <c r="F34" s="17"/>
    </row>
    <row r="35" spans="1:6" x14ac:dyDescent="0.25">
      <c r="A35" s="20" t="s">
        <v>166</v>
      </c>
      <c r="C35" s="17"/>
      <c r="D35" s="17"/>
      <c r="E35" s="17"/>
      <c r="F35" s="17"/>
    </row>
    <row r="36" spans="1:6" ht="12.75" customHeight="1" x14ac:dyDescent="0.25">
      <c r="A36" s="20" t="s">
        <v>144</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purl.org/dc/te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Su Feng</cp:lastModifiedBy>
  <cp:revision/>
  <dcterms:created xsi:type="dcterms:W3CDTF">2010-10-17T20:59:02Z</dcterms:created>
  <dcterms:modified xsi:type="dcterms:W3CDTF">2026-07-28T09:56:58Z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ies>
</file>